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ristancolombet/Dropbox (DomRaider)/"/>
    </mc:Choice>
  </mc:AlternateContent>
  <xr:revisionPtr revIDLastSave="0" documentId="13_ncr:1_{344C0FCE-CD63-A544-A308-58712F3FB116}" xr6:coauthVersionLast="45" xr6:coauthVersionMax="45" xr10:uidLastSave="{00000000-0000-0000-0000-000000000000}"/>
  <bookViews>
    <workbookView xWindow="0" yWindow="460" windowWidth="28800" windowHeight="16160" xr2:uid="{291A4266-7D9F-47E0-AD66-CB446E4DF561}"/>
  </bookViews>
  <sheets>
    <sheet name="Comparateur" sheetId="1" r:id="rId1"/>
  </sheets>
  <definedNames>
    <definedName name="_xlnm.Print_Area" localSheetId="0">Comparateur!$A$1:$H$49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" i="1" l="1"/>
  <c r="E37" i="1" l="1"/>
  <c r="E44" i="1"/>
  <c r="E46" i="1"/>
  <c r="E38" i="1"/>
  <c r="E34" i="1"/>
  <c r="E32" i="1"/>
  <c r="E45" i="1"/>
  <c r="E19" i="1"/>
  <c r="E43" i="1"/>
  <c r="E42" i="1"/>
  <c r="E41" i="1"/>
  <c r="E36" i="1"/>
  <c r="E40" i="1"/>
  <c r="E33" i="1"/>
  <c r="E31" i="1"/>
  <c r="E30" i="1"/>
  <c r="G47" i="1"/>
  <c r="E24" i="1"/>
  <c r="E22" i="1"/>
  <c r="E18" i="1"/>
  <c r="E17" i="1"/>
  <c r="E16" i="1"/>
  <c r="E15" i="1"/>
  <c r="E14" i="1"/>
  <c r="E13" i="1"/>
  <c r="E12" i="1"/>
  <c r="E11" i="1"/>
  <c r="E10" i="1"/>
  <c r="E29" i="1"/>
  <c r="E28" i="1"/>
  <c r="E26" i="1"/>
  <c r="E25" i="1"/>
  <c r="E23" i="1"/>
  <c r="E47" i="1" l="1"/>
  <c r="G49" i="1" s="1"/>
</calcChain>
</file>

<file path=xl/sharedStrings.xml><?xml version="1.0" encoding="utf-8"?>
<sst xmlns="http://schemas.openxmlformats.org/spreadsheetml/2006/main" count="79" uniqueCount="48">
  <si>
    <t>TURING 22</t>
  </si>
  <si>
    <t>COMPARATEUR</t>
  </si>
  <si>
    <t>Cet outil vous permet de comparer facilement l'offre Turing22 par rapport à un bail classique</t>
  </si>
  <si>
    <t>VOTRE NOMBRE DE COLLABORATEURS</t>
  </si>
  <si>
    <t>BAIL CLASSIQUE</t>
  </si>
  <si>
    <t>Loyer / Abonnement</t>
  </si>
  <si>
    <t>Charges</t>
  </si>
  <si>
    <t>Taxe foncière</t>
  </si>
  <si>
    <t>Maintenance / petit entretien</t>
  </si>
  <si>
    <t>Assurance locaux</t>
  </si>
  <si>
    <t>Consommables d'hygiène (papier toilette, savon, serviettes…)</t>
  </si>
  <si>
    <t>Entretien parking et espaces verts</t>
  </si>
  <si>
    <t>NATURE DEPENSE</t>
  </si>
  <si>
    <t>Le tableau ci-dessous reprend les frais annuels comparés de chaque formule, vous pouvez personnaliser les lignes</t>
  </si>
  <si>
    <t>Quote part du temps passé à gérer l'accueil et les courriers/colis</t>
  </si>
  <si>
    <t>Achat des équipements réseaux : switchs, bornes wifi, routeurs… (amorti sur 3 ans)</t>
  </si>
  <si>
    <t>Installation d'un système d'alarme (amorti sur 5 ans)</t>
  </si>
  <si>
    <t>Abonnement à la télésurveillance</t>
  </si>
  <si>
    <t>Installation d'un système de vidéoprotection (amorti sur 5 ans)</t>
  </si>
  <si>
    <t>Achat du mobilier : bureaux, fauteuils, caissons, lampes, corbeilles... (amorti sur 5 ans)</t>
  </si>
  <si>
    <t>Quote part du temps passé à gérer l'administration réseau</t>
  </si>
  <si>
    <t>Abonnement et consommation électrique (dont chauffage)</t>
  </si>
  <si>
    <t>Contrat d'entretien chauffage/climatisation</t>
  </si>
  <si>
    <t>Achat d'une imprimante/scanner (amorti sur 3 ans)</t>
  </si>
  <si>
    <t>VOTRE BESOIN EN M² (BAIL CLASSIQUE)</t>
  </si>
  <si>
    <t>Café, thé, snacks, fruits frais (machines et consommables)</t>
  </si>
  <si>
    <t>Abonnement et consommation d'eau</t>
  </si>
  <si>
    <t>Frais de ménage et produits d'entretiens</t>
  </si>
  <si>
    <t>Contrat d'entretien ascenceur</t>
  </si>
  <si>
    <t>Achat des équipements de salle de réunion : TV, vidéoprojecteur... (amorti sur 3 ans)</t>
  </si>
  <si>
    <t>Achat et entretien des équipements incendie (amorti sur 5 ans)</t>
  </si>
  <si>
    <t>Quote part du temps administratif passé à gérer les locaux</t>
  </si>
  <si>
    <t>Réseaux &amp; équipements</t>
  </si>
  <si>
    <t>Sécurité</t>
  </si>
  <si>
    <t>Aménagement &amp; équipements</t>
  </si>
  <si>
    <t>Quote part du temps passé à gérer l'administratif sécurité</t>
  </si>
  <si>
    <t>Quote part du temps passé à gérer l'entretien</t>
  </si>
  <si>
    <t>Location ponctuelle d'un auditorium (2 fois/an)</t>
  </si>
  <si>
    <t>Entretien</t>
  </si>
  <si>
    <t>ECONOMIE REALISEE AVEC TURING 22</t>
  </si>
  <si>
    <t>inclus</t>
  </si>
  <si>
    <t>Achat des équipements de cuisine : micro onde, vaisselle... (amorti sur 3 ans)</t>
  </si>
  <si>
    <t>Travaux d'aménagement et d'agencement (amortis sur 10 ans)</t>
  </si>
  <si>
    <t>Abonnement internet fibre</t>
  </si>
  <si>
    <t>Contrat d'entretien alarme et contrôle d'accès</t>
  </si>
  <si>
    <t>Contrôle annuel de sécurité électrique</t>
  </si>
  <si>
    <t>Contrat d'entretien étanchéité toiture</t>
  </si>
  <si>
    <t>Total HT / 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</si>
</sst>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* #,##0.00_)\ &quot;€&quot;_ ;_ * \(#,##0.00\)\ &quot;€&quot;_ ;_ * &quot;-&quot;??_)\ &quot;€&quot;_ ;_ @_ "/>
    <numFmt numFmtId="164" formatCode="_ * #,##0_)\ &quot;€&quot;_ ;_ * \(#,##0\)\ &quot;€&quot;_ ;_ * &quot;-&quot;??_)\ &quot;€&quot;_ ;_ @_ "/>
  </numFmts>
  <fonts count="10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C3C3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5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left" indent="1"/>
    </xf>
    <xf numFmtId="0" fontId="1" fillId="0" borderId="0" xfId="0" applyFont="1" applyFill="1" applyBorder="1" applyAlignment="1">
      <alignment vertical="center"/>
    </xf>
    <xf numFmtId="44" fontId="2" fillId="0" borderId="0" xfId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2" fillId="0" borderId="6" xfId="1" applyNumberFormat="1" applyFont="1" applyBorder="1" applyAlignment="1">
      <alignment horizontal="center" vertical="center"/>
    </xf>
    <xf numFmtId="164" fontId="2" fillId="0" borderId="7" xfId="1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164" fontId="1" fillId="4" borderId="1" xfId="1" applyNumberFormat="1" applyFont="1" applyFill="1" applyBorder="1" applyAlignment="1">
      <alignment horizontal="center" vertical="center"/>
    </xf>
    <xf numFmtId="164" fontId="1" fillId="4" borderId="2" xfId="1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 vertical="center"/>
    </xf>
    <xf numFmtId="0" fontId="9" fillId="3" borderId="2" xfId="0" applyFont="1" applyFill="1" applyBorder="1" applyAlignment="1">
      <alignment horizontal="right" vertical="center"/>
    </xf>
    <xf numFmtId="164" fontId="1" fillId="0" borderId="1" xfId="1" applyNumberFormat="1" applyFont="1" applyFill="1" applyBorder="1" applyAlignment="1">
      <alignment horizontal="center" vertical="center"/>
    </xf>
    <xf numFmtId="164" fontId="1" fillId="0" borderId="2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/>
    </xf>
    <xf numFmtId="164" fontId="1" fillId="0" borderId="1" xfId="1" applyNumberFormat="1" applyFont="1" applyBorder="1" applyAlignment="1">
      <alignment horizontal="center" vertical="center"/>
    </xf>
    <xf numFmtId="164" fontId="1" fillId="0" borderId="2" xfId="1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164" fontId="1" fillId="3" borderId="1" xfId="1" applyNumberFormat="1" applyFont="1" applyFill="1" applyBorder="1" applyAlignment="1">
      <alignment horizontal="center" vertical="center"/>
    </xf>
    <xf numFmtId="164" fontId="1" fillId="3" borderId="2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1" fillId="0" borderId="3" xfId="1" applyNumberFormat="1" applyFont="1" applyFill="1" applyBorder="1" applyAlignment="1">
      <alignment horizontal="center" vertical="center"/>
    </xf>
    <xf numFmtId="164" fontId="1" fillId="0" borderId="5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right" vertical="center"/>
    </xf>
    <xf numFmtId="164" fontId="1" fillId="0" borderId="9" xfId="1" applyNumberFormat="1" applyFont="1" applyBorder="1" applyAlignment="1">
      <alignment horizontal="center" vertical="center"/>
    </xf>
    <xf numFmtId="164" fontId="1" fillId="0" borderId="10" xfId="1" applyNumberFormat="1" applyFont="1" applyBorder="1" applyAlignment="1">
      <alignment horizontal="center" vertical="center"/>
    </xf>
    <xf numFmtId="9" fontId="1" fillId="3" borderId="6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11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164" fontId="1" fillId="0" borderId="11" xfId="1" applyNumberFormat="1" applyFont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F2F2F2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71367</xdr:rowOff>
    </xdr:from>
    <xdr:to>
      <xdr:col>1</xdr:col>
      <xdr:colOff>1396999</xdr:colOff>
      <xdr:row>0</xdr:row>
      <xdr:rowOff>613834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D07970-B42A-E041-9AFA-7C12DE982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71367"/>
          <a:ext cx="2175932" cy="542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9FB8B-8F3E-4B58-A397-97516C72DA2F}">
  <sheetPr>
    <pageSetUpPr fitToPage="1"/>
  </sheetPr>
  <dimension ref="A1:I49"/>
  <sheetViews>
    <sheetView tabSelected="1" zoomScale="150" zoomScaleNormal="150" workbookViewId="0">
      <selection activeCell="C5" sqref="C5"/>
    </sheetView>
  </sheetViews>
  <sheetFormatPr baseColWidth="10" defaultRowHeight="15.5" customHeight="1" x14ac:dyDescent="0.2"/>
  <cols>
    <col min="1" max="1" width="10.83203125" style="1" customWidth="1"/>
    <col min="2" max="2" width="24.5" style="1" customWidth="1"/>
    <col min="3" max="3" width="7.83203125" style="1" customWidth="1"/>
    <col min="4" max="4" width="12" style="1" customWidth="1"/>
    <col min="5" max="8" width="7.5" style="1" customWidth="1"/>
    <col min="9" max="9" width="10.83203125" style="1" customWidth="1"/>
    <col min="10" max="16384" width="10.83203125" style="1"/>
  </cols>
  <sheetData>
    <row r="1" spans="1:9" ht="52" customHeight="1" x14ac:dyDescent="0.2">
      <c r="D1" s="52" t="s">
        <v>1</v>
      </c>
      <c r="E1" s="52"/>
      <c r="F1" s="52"/>
      <c r="G1" s="52"/>
      <c r="H1" s="52"/>
    </row>
    <row r="2" spans="1:9" ht="7" customHeight="1" x14ac:dyDescent="0.2"/>
    <row r="3" spans="1:9" ht="19" customHeight="1" x14ac:dyDescent="0.2">
      <c r="A3" s="6" t="s">
        <v>2</v>
      </c>
      <c r="I3" s="5"/>
    </row>
    <row r="4" spans="1:9" ht="5" customHeight="1" x14ac:dyDescent="0.2">
      <c r="A4" s="6"/>
      <c r="I4" s="5"/>
    </row>
    <row r="5" spans="1:9" ht="19" customHeight="1" x14ac:dyDescent="0.2">
      <c r="A5" s="38" t="s">
        <v>3</v>
      </c>
      <c r="B5" s="39"/>
      <c r="C5" s="10">
        <v>10</v>
      </c>
      <c r="D5" s="38" t="s">
        <v>24</v>
      </c>
      <c r="E5" s="39"/>
      <c r="F5" s="39"/>
      <c r="G5" s="40"/>
      <c r="H5" s="10">
        <v>200</v>
      </c>
      <c r="I5" s="5"/>
    </row>
    <row r="6" spans="1:9" ht="11" customHeight="1" x14ac:dyDescent="0.2">
      <c r="A6" s="7"/>
      <c r="B6" s="7"/>
      <c r="C6" s="7"/>
      <c r="D6" s="7"/>
      <c r="E6" s="9"/>
      <c r="F6" s="9"/>
      <c r="G6" s="8"/>
      <c r="H6" s="8"/>
    </row>
    <row r="7" spans="1:9" ht="14" customHeight="1" x14ac:dyDescent="0.2">
      <c r="A7" s="6" t="s">
        <v>13</v>
      </c>
      <c r="B7" s="7"/>
      <c r="C7" s="7"/>
      <c r="D7" s="7"/>
      <c r="E7" s="9"/>
      <c r="F7" s="9"/>
      <c r="G7" s="8"/>
      <c r="H7" s="8"/>
    </row>
    <row r="8" spans="1:9" ht="5" customHeight="1" x14ac:dyDescent="0.2">
      <c r="A8" s="6"/>
      <c r="B8" s="7"/>
      <c r="C8" s="7"/>
      <c r="D8" s="7"/>
      <c r="E8" s="9"/>
      <c r="F8" s="9"/>
      <c r="G8" s="8"/>
      <c r="H8" s="8"/>
    </row>
    <row r="9" spans="1:9" ht="19" customHeight="1" x14ac:dyDescent="0.2">
      <c r="A9" s="51" t="s">
        <v>12</v>
      </c>
      <c r="B9" s="49"/>
      <c r="C9" s="49"/>
      <c r="D9" s="50"/>
      <c r="E9" s="51" t="s">
        <v>4</v>
      </c>
      <c r="F9" s="49"/>
      <c r="G9" s="49" t="s">
        <v>0</v>
      </c>
      <c r="H9" s="50"/>
    </row>
    <row r="10" spans="1:9" ht="15.5" customHeight="1" x14ac:dyDescent="0.2">
      <c r="A10" s="55" t="s">
        <v>5</v>
      </c>
      <c r="B10" s="56"/>
      <c r="C10" s="56"/>
      <c r="D10" s="56"/>
      <c r="E10" s="57">
        <f>125*H5</f>
        <v>25000</v>
      </c>
      <c r="F10" s="46"/>
      <c r="G10" s="45">
        <f>200*C5*12</f>
        <v>24000</v>
      </c>
      <c r="H10" s="46"/>
    </row>
    <row r="11" spans="1:9" ht="15.5" customHeight="1" x14ac:dyDescent="0.2">
      <c r="A11" s="20" t="s">
        <v>6</v>
      </c>
      <c r="B11" s="21"/>
      <c r="C11" s="21"/>
      <c r="D11" s="21"/>
      <c r="E11" s="36">
        <f>30*H5</f>
        <v>6000</v>
      </c>
      <c r="F11" s="37"/>
      <c r="G11" s="26" t="s">
        <v>40</v>
      </c>
      <c r="H11" s="27"/>
    </row>
    <row r="12" spans="1:9" ht="15.5" customHeight="1" x14ac:dyDescent="0.2">
      <c r="A12" s="22" t="s">
        <v>7</v>
      </c>
      <c r="B12" s="23"/>
      <c r="C12" s="23"/>
      <c r="D12" s="23"/>
      <c r="E12" s="32">
        <f>15*H5</f>
        <v>3000</v>
      </c>
      <c r="F12" s="33"/>
      <c r="G12" s="34" t="s">
        <v>40</v>
      </c>
      <c r="H12" s="35"/>
    </row>
    <row r="13" spans="1:9" ht="15.5" customHeight="1" x14ac:dyDescent="0.2">
      <c r="A13" s="18" t="s">
        <v>9</v>
      </c>
      <c r="B13" s="19"/>
      <c r="C13" s="19"/>
      <c r="D13" s="19"/>
      <c r="E13" s="36">
        <f>2*H5</f>
        <v>400</v>
      </c>
      <c r="F13" s="37"/>
      <c r="G13" s="26" t="s">
        <v>40</v>
      </c>
      <c r="H13" s="27"/>
    </row>
    <row r="14" spans="1:9" ht="15.5" customHeight="1" x14ac:dyDescent="0.2">
      <c r="A14" s="11" t="s">
        <v>21</v>
      </c>
      <c r="B14" s="12"/>
      <c r="C14" s="12"/>
      <c r="D14" s="12"/>
      <c r="E14" s="32">
        <f>15*H5</f>
        <v>3000</v>
      </c>
      <c r="F14" s="33"/>
      <c r="G14" s="34" t="s">
        <v>40</v>
      </c>
      <c r="H14" s="35"/>
    </row>
    <row r="15" spans="1:9" ht="15.5" customHeight="1" x14ac:dyDescent="0.2">
      <c r="A15" s="20" t="s">
        <v>26</v>
      </c>
      <c r="B15" s="21"/>
      <c r="C15" s="21"/>
      <c r="D15" s="21"/>
      <c r="E15" s="36">
        <f>4*H5</f>
        <v>800</v>
      </c>
      <c r="F15" s="37"/>
      <c r="G15" s="26" t="s">
        <v>40</v>
      </c>
      <c r="H15" s="27"/>
    </row>
    <row r="16" spans="1:9" ht="15.5" customHeight="1" x14ac:dyDescent="0.2">
      <c r="A16" s="11" t="s">
        <v>25</v>
      </c>
      <c r="B16" s="12"/>
      <c r="C16" s="12"/>
      <c r="D16" s="12"/>
      <c r="E16" s="32">
        <f>200*C5</f>
        <v>2000</v>
      </c>
      <c r="F16" s="33"/>
      <c r="G16" s="34" t="s">
        <v>40</v>
      </c>
      <c r="H16" s="35"/>
    </row>
    <row r="17" spans="1:8" ht="15.5" customHeight="1" x14ac:dyDescent="0.2">
      <c r="A17" s="18" t="s">
        <v>10</v>
      </c>
      <c r="B17" s="19"/>
      <c r="C17" s="19"/>
      <c r="D17" s="19"/>
      <c r="E17" s="36">
        <f>5.5*H5</f>
        <v>1100</v>
      </c>
      <c r="F17" s="37"/>
      <c r="G17" s="26" t="s">
        <v>40</v>
      </c>
      <c r="H17" s="27"/>
    </row>
    <row r="18" spans="1:8" ht="15.5" customHeight="1" x14ac:dyDescent="0.2">
      <c r="A18" s="22" t="s">
        <v>14</v>
      </c>
      <c r="B18" s="23"/>
      <c r="C18" s="23"/>
      <c r="D18" s="23"/>
      <c r="E18" s="32">
        <f>7*H5</f>
        <v>1400</v>
      </c>
      <c r="F18" s="33"/>
      <c r="G18" s="34" t="s">
        <v>40</v>
      </c>
      <c r="H18" s="35"/>
    </row>
    <row r="19" spans="1:8" ht="15.5" customHeight="1" x14ac:dyDescent="0.2">
      <c r="A19" s="18" t="s">
        <v>31</v>
      </c>
      <c r="B19" s="19"/>
      <c r="C19" s="19"/>
      <c r="D19" s="19"/>
      <c r="E19" s="36">
        <f>10*H5</f>
        <v>2000</v>
      </c>
      <c r="F19" s="37"/>
      <c r="G19" s="26" t="s">
        <v>40</v>
      </c>
      <c r="H19" s="27"/>
    </row>
    <row r="20" spans="1:8" ht="15.5" customHeight="1" x14ac:dyDescent="0.2">
      <c r="A20" s="22" t="s">
        <v>37</v>
      </c>
      <c r="B20" s="23"/>
      <c r="C20" s="23"/>
      <c r="D20" s="23"/>
      <c r="E20" s="32">
        <v>2000</v>
      </c>
      <c r="F20" s="33"/>
      <c r="G20" s="34" t="s">
        <v>40</v>
      </c>
      <c r="H20" s="35"/>
    </row>
    <row r="21" spans="1:8" ht="15.5" customHeight="1" x14ac:dyDescent="0.2">
      <c r="A21" s="30" t="s">
        <v>34</v>
      </c>
      <c r="B21" s="31"/>
      <c r="C21" s="31"/>
      <c r="D21" s="31"/>
      <c r="E21" s="24"/>
      <c r="F21" s="25"/>
      <c r="G21" s="26"/>
      <c r="H21" s="27"/>
    </row>
    <row r="22" spans="1:8" ht="15.5" customHeight="1" x14ac:dyDescent="0.2">
      <c r="A22" s="11" t="s">
        <v>42</v>
      </c>
      <c r="B22" s="12"/>
      <c r="C22" s="12"/>
      <c r="D22" s="12"/>
      <c r="E22" s="28">
        <f>1000*H5/10</f>
        <v>20000</v>
      </c>
      <c r="F22" s="29"/>
      <c r="G22" s="34" t="s">
        <v>40</v>
      </c>
      <c r="H22" s="35"/>
    </row>
    <row r="23" spans="1:8" ht="15.5" customHeight="1" x14ac:dyDescent="0.2">
      <c r="A23" s="18" t="s">
        <v>19</v>
      </c>
      <c r="B23" s="19"/>
      <c r="C23" s="19"/>
      <c r="D23" s="19"/>
      <c r="E23" s="24">
        <f>500*C5/5</f>
        <v>1000</v>
      </c>
      <c r="F23" s="25"/>
      <c r="G23" s="26" t="s">
        <v>40</v>
      </c>
      <c r="H23" s="27"/>
    </row>
    <row r="24" spans="1:8" ht="15.5" customHeight="1" x14ac:dyDescent="0.2">
      <c r="A24" s="11" t="s">
        <v>29</v>
      </c>
      <c r="B24" s="12"/>
      <c r="C24" s="12"/>
      <c r="D24" s="12"/>
      <c r="E24" s="28">
        <f>200*C5/3</f>
        <v>666.66666666666663</v>
      </c>
      <c r="F24" s="29"/>
      <c r="G24" s="34" t="s">
        <v>40</v>
      </c>
      <c r="H24" s="35"/>
    </row>
    <row r="25" spans="1:8" ht="15.5" customHeight="1" x14ac:dyDescent="0.2">
      <c r="A25" s="18" t="s">
        <v>23</v>
      </c>
      <c r="B25" s="19"/>
      <c r="C25" s="19"/>
      <c r="D25" s="19"/>
      <c r="E25" s="24">
        <f>1500/3</f>
        <v>500</v>
      </c>
      <c r="F25" s="25"/>
      <c r="G25" s="26" t="s">
        <v>40</v>
      </c>
      <c r="H25" s="27"/>
    </row>
    <row r="26" spans="1:8" ht="15.5" customHeight="1" x14ac:dyDescent="0.2">
      <c r="A26" s="11" t="s">
        <v>41</v>
      </c>
      <c r="B26" s="12"/>
      <c r="C26" s="12"/>
      <c r="D26" s="12"/>
      <c r="E26" s="28">
        <f>1000/3</f>
        <v>333.33333333333331</v>
      </c>
      <c r="F26" s="29"/>
      <c r="G26" s="34" t="s">
        <v>40</v>
      </c>
      <c r="H26" s="35"/>
    </row>
    <row r="27" spans="1:8" ht="15.5" customHeight="1" x14ac:dyDescent="0.2">
      <c r="A27" s="30" t="s">
        <v>38</v>
      </c>
      <c r="B27" s="31"/>
      <c r="C27" s="31"/>
      <c r="D27" s="31"/>
      <c r="E27" s="24"/>
      <c r="F27" s="25"/>
      <c r="G27" s="26"/>
      <c r="H27" s="27"/>
    </row>
    <row r="28" spans="1:8" ht="15.5" customHeight="1" x14ac:dyDescent="0.2">
      <c r="A28" s="11" t="s">
        <v>27</v>
      </c>
      <c r="B28" s="12"/>
      <c r="C28" s="12"/>
      <c r="D28" s="12"/>
      <c r="E28" s="28">
        <f>8500/480*H5</f>
        <v>3541.6666666666665</v>
      </c>
      <c r="F28" s="29"/>
      <c r="G28" s="34" t="s">
        <v>40</v>
      </c>
      <c r="H28" s="35"/>
    </row>
    <row r="29" spans="1:8" ht="15.5" customHeight="1" x14ac:dyDescent="0.2">
      <c r="A29" s="18" t="s">
        <v>8</v>
      </c>
      <c r="B29" s="19"/>
      <c r="C29" s="19"/>
      <c r="D29" s="19"/>
      <c r="E29" s="24">
        <f>2000/480*H5</f>
        <v>833.33333333333337</v>
      </c>
      <c r="F29" s="25"/>
      <c r="G29" s="26" t="s">
        <v>40</v>
      </c>
      <c r="H29" s="27"/>
    </row>
    <row r="30" spans="1:8" ht="15.5" customHeight="1" x14ac:dyDescent="0.2">
      <c r="A30" s="11" t="s">
        <v>11</v>
      </c>
      <c r="B30" s="12"/>
      <c r="C30" s="12"/>
      <c r="D30" s="12"/>
      <c r="E30" s="28">
        <f>1*H5</f>
        <v>200</v>
      </c>
      <c r="F30" s="29"/>
      <c r="G30" s="34" t="s">
        <v>40</v>
      </c>
      <c r="H30" s="35"/>
    </row>
    <row r="31" spans="1:8" ht="15.5" customHeight="1" x14ac:dyDescent="0.2">
      <c r="A31" s="18" t="s">
        <v>22</v>
      </c>
      <c r="B31" s="19"/>
      <c r="C31" s="19"/>
      <c r="D31" s="19"/>
      <c r="E31" s="24">
        <f>2*H5</f>
        <v>400</v>
      </c>
      <c r="F31" s="25"/>
      <c r="G31" s="26" t="s">
        <v>40</v>
      </c>
      <c r="H31" s="27"/>
    </row>
    <row r="32" spans="1:8" ht="15.5" customHeight="1" x14ac:dyDescent="0.2">
      <c r="A32" s="11" t="s">
        <v>46</v>
      </c>
      <c r="B32" s="12"/>
      <c r="C32" s="12"/>
      <c r="D32" s="12"/>
      <c r="E32" s="28">
        <f>1*H5</f>
        <v>200</v>
      </c>
      <c r="F32" s="29"/>
      <c r="G32" s="26" t="s">
        <v>40</v>
      </c>
      <c r="H32" s="27"/>
    </row>
    <row r="33" spans="1:8" ht="15.5" customHeight="1" x14ac:dyDescent="0.2">
      <c r="A33" s="18" t="s">
        <v>28</v>
      </c>
      <c r="B33" s="19"/>
      <c r="C33" s="19"/>
      <c r="D33" s="19"/>
      <c r="E33" s="24">
        <f>1*H5</f>
        <v>200</v>
      </c>
      <c r="F33" s="25"/>
      <c r="G33" s="26" t="s">
        <v>40</v>
      </c>
      <c r="H33" s="27"/>
    </row>
    <row r="34" spans="1:8" ht="15.5" customHeight="1" x14ac:dyDescent="0.2">
      <c r="A34" s="11" t="s">
        <v>36</v>
      </c>
      <c r="B34" s="12"/>
      <c r="C34" s="12"/>
      <c r="D34" s="12"/>
      <c r="E34" s="28">
        <f>6*H5</f>
        <v>1200</v>
      </c>
      <c r="F34" s="29"/>
      <c r="G34" s="34" t="s">
        <v>40</v>
      </c>
      <c r="H34" s="35"/>
    </row>
    <row r="35" spans="1:8" ht="15.5" customHeight="1" x14ac:dyDescent="0.2">
      <c r="A35" s="30" t="s">
        <v>32</v>
      </c>
      <c r="B35" s="31"/>
      <c r="C35" s="31"/>
      <c r="D35" s="31"/>
      <c r="E35" s="24"/>
      <c r="F35" s="25"/>
      <c r="G35" s="26"/>
      <c r="H35" s="27"/>
    </row>
    <row r="36" spans="1:8" ht="15.5" customHeight="1" x14ac:dyDescent="0.2">
      <c r="A36" s="11" t="s">
        <v>15</v>
      </c>
      <c r="B36" s="12"/>
      <c r="C36" s="12"/>
      <c r="D36" s="12"/>
      <c r="E36" s="28">
        <f>5*H5</f>
        <v>1000</v>
      </c>
      <c r="F36" s="29"/>
      <c r="G36" s="34" t="s">
        <v>40</v>
      </c>
      <c r="H36" s="35"/>
    </row>
    <row r="37" spans="1:8" ht="15.5" customHeight="1" x14ac:dyDescent="0.2">
      <c r="A37" s="18" t="s">
        <v>43</v>
      </c>
      <c r="B37" s="19"/>
      <c r="C37" s="19"/>
      <c r="D37" s="19"/>
      <c r="E37" s="24">
        <f>100*12</f>
        <v>1200</v>
      </c>
      <c r="F37" s="25"/>
      <c r="G37" s="26" t="s">
        <v>40</v>
      </c>
      <c r="H37" s="27"/>
    </row>
    <row r="38" spans="1:8" ht="15.5" customHeight="1" x14ac:dyDescent="0.2">
      <c r="A38" s="22" t="s">
        <v>20</v>
      </c>
      <c r="B38" s="23"/>
      <c r="C38" s="23"/>
      <c r="D38" s="23"/>
      <c r="E38" s="28">
        <f>3*H5</f>
        <v>600</v>
      </c>
      <c r="F38" s="29"/>
      <c r="G38" s="34" t="s">
        <v>40</v>
      </c>
      <c r="H38" s="35"/>
    </row>
    <row r="39" spans="1:8" ht="15.5" customHeight="1" x14ac:dyDescent="0.2">
      <c r="A39" s="30" t="s">
        <v>33</v>
      </c>
      <c r="B39" s="31"/>
      <c r="C39" s="31"/>
      <c r="D39" s="31"/>
      <c r="E39" s="24"/>
      <c r="F39" s="25"/>
      <c r="G39" s="26"/>
      <c r="H39" s="27"/>
    </row>
    <row r="40" spans="1:8" ht="15.5" customHeight="1" x14ac:dyDescent="0.2">
      <c r="A40" s="11" t="s">
        <v>16</v>
      </c>
      <c r="B40" s="12"/>
      <c r="C40" s="12"/>
      <c r="D40" s="12"/>
      <c r="E40" s="28">
        <f>H5*2</f>
        <v>400</v>
      </c>
      <c r="F40" s="29"/>
      <c r="G40" s="34" t="s">
        <v>40</v>
      </c>
      <c r="H40" s="35"/>
    </row>
    <row r="41" spans="1:8" ht="15.5" customHeight="1" x14ac:dyDescent="0.2">
      <c r="A41" s="18" t="s">
        <v>44</v>
      </c>
      <c r="B41" s="19"/>
      <c r="C41" s="19"/>
      <c r="D41" s="19"/>
      <c r="E41" s="24">
        <f>1*H5</f>
        <v>200</v>
      </c>
      <c r="F41" s="25"/>
      <c r="G41" s="26" t="s">
        <v>40</v>
      </c>
      <c r="H41" s="27"/>
    </row>
    <row r="42" spans="1:8" ht="15.5" customHeight="1" x14ac:dyDescent="0.2">
      <c r="A42" s="11" t="s">
        <v>18</v>
      </c>
      <c r="B42" s="12"/>
      <c r="C42" s="12"/>
      <c r="D42" s="12"/>
      <c r="E42" s="28">
        <f>3*H5</f>
        <v>600</v>
      </c>
      <c r="F42" s="29"/>
      <c r="G42" s="34" t="s">
        <v>40</v>
      </c>
      <c r="H42" s="35"/>
    </row>
    <row r="43" spans="1:8" ht="15.5" customHeight="1" x14ac:dyDescent="0.2">
      <c r="A43" s="18" t="s">
        <v>30</v>
      </c>
      <c r="B43" s="19"/>
      <c r="C43" s="19"/>
      <c r="D43" s="19"/>
      <c r="E43" s="24">
        <f>H5*1</f>
        <v>200</v>
      </c>
      <c r="F43" s="25"/>
      <c r="G43" s="26" t="s">
        <v>40</v>
      </c>
      <c r="H43" s="27"/>
    </row>
    <row r="44" spans="1:8" ht="15.5" customHeight="1" x14ac:dyDescent="0.2">
      <c r="A44" s="11" t="s">
        <v>17</v>
      </c>
      <c r="B44" s="12"/>
      <c r="C44" s="12"/>
      <c r="D44" s="12"/>
      <c r="E44" s="28">
        <f>2*H5</f>
        <v>400</v>
      </c>
      <c r="F44" s="29"/>
      <c r="G44" s="34" t="s">
        <v>40</v>
      </c>
      <c r="H44" s="35"/>
    </row>
    <row r="45" spans="1:8" ht="15.5" customHeight="1" x14ac:dyDescent="0.2">
      <c r="A45" s="19" t="s">
        <v>45</v>
      </c>
      <c r="B45" s="19"/>
      <c r="C45" s="19"/>
      <c r="D45" s="19"/>
      <c r="E45" s="24">
        <f>1*H5</f>
        <v>200</v>
      </c>
      <c r="F45" s="25"/>
      <c r="G45" s="26" t="s">
        <v>40</v>
      </c>
      <c r="H45" s="27"/>
    </row>
    <row r="46" spans="1:8" ht="15.5" customHeight="1" x14ac:dyDescent="0.2">
      <c r="A46" s="53" t="s">
        <v>35</v>
      </c>
      <c r="B46" s="54"/>
      <c r="C46" s="54"/>
      <c r="D46" s="54"/>
      <c r="E46" s="41">
        <f>2*H5</f>
        <v>400</v>
      </c>
      <c r="F46" s="42"/>
      <c r="G46" s="43" t="s">
        <v>40</v>
      </c>
      <c r="H46" s="44"/>
    </row>
    <row r="47" spans="1:8" ht="15.5" customHeight="1" x14ac:dyDescent="0.2">
      <c r="A47" s="17" t="s">
        <v>47</v>
      </c>
      <c r="B47" s="17"/>
      <c r="C47" s="17"/>
      <c r="D47" s="17"/>
      <c r="E47" s="13">
        <f>SUM(E10:F46)</f>
        <v>80975</v>
      </c>
      <c r="F47" s="14"/>
      <c r="G47" s="15">
        <f>SUM(G10)</f>
        <v>24000</v>
      </c>
      <c r="H47" s="16"/>
    </row>
    <row r="48" spans="1:8" ht="14" customHeight="1" x14ac:dyDescent="0.2">
      <c r="A48" s="2"/>
      <c r="B48" s="2"/>
      <c r="C48" s="3"/>
      <c r="D48" s="3"/>
      <c r="E48" s="4"/>
      <c r="F48" s="4"/>
      <c r="G48" s="4"/>
      <c r="H48" s="4"/>
    </row>
    <row r="49" spans="1:8" ht="15.5" customHeight="1" x14ac:dyDescent="0.2">
      <c r="A49" s="38" t="s">
        <v>39</v>
      </c>
      <c r="B49" s="39"/>
      <c r="C49" s="39"/>
      <c r="D49" s="39"/>
      <c r="E49" s="39"/>
      <c r="F49" s="40"/>
      <c r="G49" s="47">
        <f>(E47-G47)/E47</f>
        <v>0.70361222599567763</v>
      </c>
      <c r="H49" s="48"/>
    </row>
  </sheetData>
  <mergeCells count="122">
    <mergeCell ref="G9:H9"/>
    <mergeCell ref="E9:F9"/>
    <mergeCell ref="D1:H1"/>
    <mergeCell ref="A28:D28"/>
    <mergeCell ref="A37:D37"/>
    <mergeCell ref="A13:D13"/>
    <mergeCell ref="A16:D16"/>
    <mergeCell ref="A9:D9"/>
    <mergeCell ref="A5:B5"/>
    <mergeCell ref="D5:G5"/>
    <mergeCell ref="A10:D10"/>
    <mergeCell ref="A11:D11"/>
    <mergeCell ref="A22:D22"/>
    <mergeCell ref="A23:D23"/>
    <mergeCell ref="A12:D12"/>
    <mergeCell ref="E10:F10"/>
    <mergeCell ref="E11:F11"/>
    <mergeCell ref="G10:H10"/>
    <mergeCell ref="G11:H11"/>
    <mergeCell ref="E12:F12"/>
    <mergeCell ref="E13:F13"/>
    <mergeCell ref="E14:F14"/>
    <mergeCell ref="E15:F15"/>
    <mergeCell ref="E16:F16"/>
    <mergeCell ref="G12:H12"/>
    <mergeCell ref="G13:H13"/>
    <mergeCell ref="G14:H14"/>
    <mergeCell ref="G15:H15"/>
    <mergeCell ref="G16:H16"/>
    <mergeCell ref="A17:D17"/>
    <mergeCell ref="E41:F41"/>
    <mergeCell ref="G41:H41"/>
    <mergeCell ref="E17:F17"/>
    <mergeCell ref="E18:F18"/>
    <mergeCell ref="G39:H39"/>
    <mergeCell ref="A29:D29"/>
    <mergeCell ref="E36:F36"/>
    <mergeCell ref="G36:H36"/>
    <mergeCell ref="A24:D24"/>
    <mergeCell ref="G17:H17"/>
    <mergeCell ref="G18:H18"/>
    <mergeCell ref="A41:D41"/>
    <mergeCell ref="A33:D33"/>
    <mergeCell ref="A34:D34"/>
    <mergeCell ref="A35:D35"/>
    <mergeCell ref="A39:D39"/>
    <mergeCell ref="A19:D19"/>
    <mergeCell ref="G30:H30"/>
    <mergeCell ref="G31:H31"/>
    <mergeCell ref="G32:H32"/>
    <mergeCell ref="G21:H21"/>
    <mergeCell ref="G34:H34"/>
    <mergeCell ref="G35:H35"/>
    <mergeCell ref="G37:H37"/>
    <mergeCell ref="G38:H38"/>
    <mergeCell ref="E40:F40"/>
    <mergeCell ref="G40:H40"/>
    <mergeCell ref="E35:F35"/>
    <mergeCell ref="E37:F37"/>
    <mergeCell ref="E38:F38"/>
    <mergeCell ref="A36:D36"/>
    <mergeCell ref="A49:F49"/>
    <mergeCell ref="E42:F42"/>
    <mergeCell ref="G42:H42"/>
    <mergeCell ref="E46:F46"/>
    <mergeCell ref="G46:H46"/>
    <mergeCell ref="A40:D40"/>
    <mergeCell ref="G49:H49"/>
    <mergeCell ref="G44:H44"/>
    <mergeCell ref="E45:F45"/>
    <mergeCell ref="G45:H45"/>
    <mergeCell ref="A45:D45"/>
    <mergeCell ref="A46:D46"/>
    <mergeCell ref="E44:F44"/>
    <mergeCell ref="E20:F20"/>
    <mergeCell ref="G20:H20"/>
    <mergeCell ref="A26:D26"/>
    <mergeCell ref="E19:F19"/>
    <mergeCell ref="G19:H19"/>
    <mergeCell ref="E39:F39"/>
    <mergeCell ref="G22:H22"/>
    <mergeCell ref="G23:H23"/>
    <mergeCell ref="G24:H24"/>
    <mergeCell ref="G25:H25"/>
    <mergeCell ref="G26:H26"/>
    <mergeCell ref="G27:H27"/>
    <mergeCell ref="G28:H28"/>
    <mergeCell ref="A20:D20"/>
    <mergeCell ref="G29:H29"/>
    <mergeCell ref="E28:F28"/>
    <mergeCell ref="A25:D25"/>
    <mergeCell ref="A30:D30"/>
    <mergeCell ref="E22:F22"/>
    <mergeCell ref="E23:F23"/>
    <mergeCell ref="E24:F24"/>
    <mergeCell ref="E25:F25"/>
    <mergeCell ref="E26:F26"/>
    <mergeCell ref="E27:F27"/>
    <mergeCell ref="A14:D14"/>
    <mergeCell ref="E47:F47"/>
    <mergeCell ref="G47:H47"/>
    <mergeCell ref="A47:D47"/>
    <mergeCell ref="A31:D31"/>
    <mergeCell ref="A15:D15"/>
    <mergeCell ref="A32:D32"/>
    <mergeCell ref="A43:D43"/>
    <mergeCell ref="A42:D42"/>
    <mergeCell ref="A38:D38"/>
    <mergeCell ref="E33:F33"/>
    <mergeCell ref="G33:H33"/>
    <mergeCell ref="A44:D44"/>
    <mergeCell ref="E43:F43"/>
    <mergeCell ref="G43:H43"/>
    <mergeCell ref="E29:F29"/>
    <mergeCell ref="E30:F30"/>
    <mergeCell ref="E31:F31"/>
    <mergeCell ref="E32:F32"/>
    <mergeCell ref="E34:F34"/>
    <mergeCell ref="A18:D18"/>
    <mergeCell ref="A21:D21"/>
    <mergeCell ref="A27:D27"/>
    <mergeCell ref="E21:F21"/>
  </mergeCells>
  <pageMargins left="0.7" right="0.7" top="0.75" bottom="0.75" header="0.3" footer="0.3"/>
  <pageSetup paperSize="9" scale="96" orientation="portrait" horizontalDpi="360" verticalDpi="360" copies="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Comparateur</vt:lpstr>
      <vt:lpstr>Comparateur!Zone_d_impression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DomRaider</dc:creator>
  <cp:lastModifiedBy>Tristan Colombet</cp:lastModifiedBy>
  <cp:lastPrinted>2018-12-11T09:06:32Z</cp:lastPrinted>
  <dcterms:created xsi:type="dcterms:W3CDTF">2018-11-22T09:09:26Z</dcterms:created>
  <dcterms:modified xsi:type="dcterms:W3CDTF">2019-10-17T15:33:08Z</dcterms:modified>
</cp:coreProperties>
</file>